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meyke\Desktop\"/>
    </mc:Choice>
  </mc:AlternateContent>
  <xr:revisionPtr revIDLastSave="0" documentId="13_ncr:1_{47CD0304-968C-4427-9EE7-9F13A4066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C25" i="1"/>
  <c r="C24" i="1"/>
  <c r="H24" i="1" s="1"/>
  <c r="I24" i="1" s="1"/>
  <c r="H26" i="1" l="1"/>
  <c r="I26" i="1" s="1"/>
  <c r="H27" i="1"/>
  <c r="I27" i="1" s="1"/>
  <c r="H28" i="1"/>
  <c r="I28" i="1" s="1"/>
  <c r="H25" i="1"/>
  <c r="I25" i="1" s="1"/>
  <c r="C20" i="1"/>
  <c r="F20" i="1" s="1"/>
  <c r="H36" i="1" l="1"/>
  <c r="I36" i="1" s="1"/>
  <c r="F15" i="1"/>
  <c r="F13" i="1"/>
  <c r="F12" i="1"/>
  <c r="F11" i="1"/>
  <c r="I29" i="1"/>
  <c r="I30" i="1"/>
  <c r="I31" i="1"/>
  <c r="I32" i="1"/>
  <c r="C10" i="1" l="1"/>
  <c r="F10" i="1" s="1"/>
  <c r="I4" i="1"/>
  <c r="F9" i="1" s="1"/>
  <c r="F8" i="1"/>
  <c r="H8" i="1" s="1"/>
  <c r="F45" i="1" l="1"/>
  <c r="F43" i="1"/>
  <c r="I8" i="1"/>
  <c r="H16" i="1"/>
  <c r="I16" i="1" s="1"/>
  <c r="H11" i="1"/>
  <c r="I11" i="1" s="1"/>
  <c r="H13" i="1"/>
  <c r="I13" i="1" s="1"/>
  <c r="H10" i="1"/>
  <c r="I10" i="1" s="1"/>
  <c r="H9" i="1"/>
  <c r="I9" i="1" s="1"/>
  <c r="H12" i="1"/>
  <c r="I12" i="1" s="1"/>
  <c r="H14" i="1"/>
  <c r="I14" i="1" s="1"/>
  <c r="H15" i="1"/>
  <c r="I15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I33" i="1" l="1"/>
  <c r="F37" i="1" l="1"/>
  <c r="I38" i="1"/>
  <c r="H45" i="1" l="1"/>
  <c r="H44" i="1"/>
  <c r="H43" i="1"/>
</calcChain>
</file>

<file path=xl/sharedStrings.xml><?xml version="1.0" encoding="utf-8"?>
<sst xmlns="http://schemas.openxmlformats.org/spreadsheetml/2006/main" count="50" uniqueCount="50">
  <si>
    <t>4W-Schleuder Handbetrieb</t>
  </si>
  <si>
    <t>Entdeckelungsgeschirr</t>
  </si>
  <si>
    <t>Einrichtung und Geräte</t>
  </si>
  <si>
    <t>Abfüllkübel</t>
  </si>
  <si>
    <t>Kleinteile für Beuten</t>
  </si>
  <si>
    <t>Wachsschmelzer</t>
  </si>
  <si>
    <t>Futterkosten incl. Ableger 25kg je Volk</t>
  </si>
  <si>
    <t>Honiggläser + Etiketten DIB</t>
  </si>
  <si>
    <t>Beiträge IV und TSK</t>
  </si>
  <si>
    <t>Zeitschrift und Weiterbildung</t>
  </si>
  <si>
    <t>Wartung und Reparatur Gerätschaften</t>
  </si>
  <si>
    <t>Honigrührer</t>
  </si>
  <si>
    <t>Kleinteile Schleudern (Siebe etc.)</t>
  </si>
  <si>
    <t>Stockmeißel, Besen, etc.</t>
  </si>
  <si>
    <t>AS-Verdunster</t>
  </si>
  <si>
    <t>Fahrtkosten (18*8 km*0,4€)</t>
  </si>
  <si>
    <t>Ertrag</t>
  </si>
  <si>
    <t>Gewinn/Volk</t>
  </si>
  <si>
    <t>Lohnansatz</t>
  </si>
  <si>
    <t>Kosten je kg Honig</t>
  </si>
  <si>
    <t>Kosten/Jahr</t>
  </si>
  <si>
    <t>Neupreis</t>
  </si>
  <si>
    <t>ND</t>
  </si>
  <si>
    <t>Kosten je Volk</t>
  </si>
  <si>
    <t>Lohnansatz 5€/h</t>
  </si>
  <si>
    <t>Mindestlohn 12,82€/h</t>
  </si>
  <si>
    <t>Arbeitsstunden/Volk</t>
  </si>
  <si>
    <t>kg/Volk</t>
  </si>
  <si>
    <t>Honig</t>
  </si>
  <si>
    <t>€/kg</t>
  </si>
  <si>
    <t>Völkerzahl</t>
  </si>
  <si>
    <t>Beispielrechnung: Kosten Honigproduktion</t>
  </si>
  <si>
    <t>Beuten je 5 Zargen, Segeberger</t>
  </si>
  <si>
    <t>Beuten f. Ableger, je 1 Zarge</t>
  </si>
  <si>
    <t>Ableger</t>
  </si>
  <si>
    <t>Einzelpreis</t>
  </si>
  <si>
    <t>Umarbeitung MW 1,5 kg/Volk inkl. Ableger</t>
  </si>
  <si>
    <t>Lohnkosten/Volk</t>
  </si>
  <si>
    <t>Kosten/Kg Honig</t>
  </si>
  <si>
    <t>Honigeimer 12,5 kg</t>
  </si>
  <si>
    <t>Absperrgitter</t>
  </si>
  <si>
    <t>Bienenfluchten</t>
  </si>
  <si>
    <t>Rähmchen</t>
  </si>
  <si>
    <t>Menge</t>
  </si>
  <si>
    <t>50% Königinnen/Jahr</t>
  </si>
  <si>
    <t>Summe</t>
  </si>
  <si>
    <t>Lohnansatz 9€/h</t>
  </si>
  <si>
    <t>Sonstige Kosten (Strom, Telefon…)</t>
  </si>
  <si>
    <t>Verbrauchsmaterialien etc.</t>
  </si>
  <si>
    <t>Ertrag je Volk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</si>
</sst>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4" xfId="0" applyFill="1" applyBorder="1"/>
    <xf numFmtId="0" fontId="1" fillId="3" borderId="4" xfId="0" applyFont="1" applyFill="1" applyBorder="1"/>
    <xf numFmtId="0" fontId="0" fillId="3" borderId="4" xfId="0" applyFill="1" applyBorder="1"/>
    <xf numFmtId="0" fontId="1" fillId="3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" fillId="4" borderId="4" xfId="0" applyFont="1" applyFill="1" applyBorder="1"/>
    <xf numFmtId="0" fontId="0" fillId="7" borderId="5" xfId="0" applyFill="1" applyBorder="1" applyAlignment="1">
      <alignment horizontal="center"/>
    </xf>
    <xf numFmtId="0" fontId="1" fillId="8" borderId="4" xfId="0" applyFont="1" applyFill="1" applyBorder="1"/>
    <xf numFmtId="0" fontId="0" fillId="8" borderId="4" xfId="0" applyFill="1" applyBorder="1"/>
    <xf numFmtId="0" fontId="1" fillId="2" borderId="6" xfId="0" applyFont="1" applyFill="1" applyBorder="1" applyAlignment="1">
      <alignment horizontal="center"/>
    </xf>
    <xf numFmtId="2" fontId="1" fillId="2" borderId="23" xfId="0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6" borderId="7" xfId="0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6" borderId="6" xfId="0" applyFont="1" applyFill="1" applyBorder="1"/>
    <xf numFmtId="0" fontId="0" fillId="6" borderId="8" xfId="0" applyFill="1" applyBorder="1" applyAlignment="1">
      <alignment horizontal="center"/>
    </xf>
    <xf numFmtId="0" fontId="0" fillId="0" borderId="0" xfId="0" applyBorder="1"/>
    <xf numFmtId="0" fontId="0" fillId="0" borderId="27" xfId="0" applyBorder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4" borderId="29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6" borderId="9" xfId="0" applyFont="1" applyFill="1" applyBorder="1" applyAlignment="1"/>
    <xf numFmtId="0" fontId="0" fillId="6" borderId="10" xfId="0" applyFill="1" applyBorder="1" applyAlignment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/>
    <xf numFmtId="0" fontId="1" fillId="5" borderId="24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45"/>
  <sheetViews>
    <sheetView showRowColHeaders="0" tabSelected="1" topLeftCell="A2" zoomScaleNormal="100" workbookViewId="0">
      <selection activeCell="L39" sqref="L39"/>
    </sheetView>
  </sheetViews>
  <sheetFormatPr baseColWidth="10" defaultRowHeight="15" x14ac:dyDescent="0.25"/>
  <cols>
    <col min="3" max="3" width="7.7109375" customWidth="1"/>
    <col min="4" max="4" width="10.5703125" customWidth="1"/>
    <col min="5" max="5" width="42" customWidth="1"/>
    <col min="6" max="6" width="17.28515625" customWidth="1"/>
    <col min="7" max="7" width="8.28515625" customWidth="1"/>
    <col min="8" max="8" width="11.85546875" customWidth="1"/>
    <col min="9" max="9" width="16.5703125" customWidth="1"/>
  </cols>
  <sheetData>
    <row r="2" spans="3:10" ht="15.75" thickBot="1" x14ac:dyDescent="0.3"/>
    <row r="3" spans="3:10" x14ac:dyDescent="0.25">
      <c r="E3" s="67" t="s">
        <v>31</v>
      </c>
      <c r="F3" s="68"/>
      <c r="G3" s="68"/>
      <c r="H3" s="8" t="s">
        <v>30</v>
      </c>
      <c r="I3" s="9">
        <v>8</v>
      </c>
    </row>
    <row r="4" spans="3:10" ht="15.75" thickBot="1" x14ac:dyDescent="0.3">
      <c r="E4" s="69"/>
      <c r="F4" s="70"/>
      <c r="G4" s="70"/>
      <c r="H4" s="10" t="s">
        <v>34</v>
      </c>
      <c r="I4" s="11">
        <f>I3/2</f>
        <v>4</v>
      </c>
    </row>
    <row r="5" spans="3:10" ht="15.75" thickBot="1" x14ac:dyDescent="0.3"/>
    <row r="6" spans="3:10" x14ac:dyDescent="0.25">
      <c r="E6" s="5"/>
      <c r="F6" s="6" t="s">
        <v>21</v>
      </c>
      <c r="G6" s="6" t="s">
        <v>22</v>
      </c>
      <c r="H6" s="6" t="s">
        <v>20</v>
      </c>
      <c r="I6" s="15" t="s">
        <v>23</v>
      </c>
      <c r="J6" s="1"/>
    </row>
    <row r="7" spans="3:10" x14ac:dyDescent="0.25">
      <c r="C7" s="20" t="s">
        <v>43</v>
      </c>
      <c r="D7" s="20" t="s">
        <v>35</v>
      </c>
      <c r="E7" s="22" t="s">
        <v>2</v>
      </c>
      <c r="F7" s="3"/>
      <c r="G7" s="3"/>
      <c r="H7" s="3"/>
      <c r="I7" s="16"/>
    </row>
    <row r="8" spans="3:10" x14ac:dyDescent="0.25">
      <c r="C8" s="20"/>
      <c r="D8" s="20">
        <v>165</v>
      </c>
      <c r="E8" s="23" t="s">
        <v>32</v>
      </c>
      <c r="F8" s="3">
        <f>D8*I3</f>
        <v>1320</v>
      </c>
      <c r="G8" s="3">
        <v>12</v>
      </c>
      <c r="H8" s="7">
        <f>F8/G8</f>
        <v>110</v>
      </c>
      <c r="I8" s="17">
        <f>H8/I3</f>
        <v>13.75</v>
      </c>
    </row>
    <row r="9" spans="3:10" x14ac:dyDescent="0.25">
      <c r="C9" s="20"/>
      <c r="D9" s="20">
        <v>70</v>
      </c>
      <c r="E9" s="23" t="s">
        <v>33</v>
      </c>
      <c r="F9" s="3">
        <f>I4*D9</f>
        <v>280</v>
      </c>
      <c r="G9" s="3">
        <v>12</v>
      </c>
      <c r="H9" s="7">
        <f t="shared" ref="H9:H22" si="0">F9/G9</f>
        <v>23.333333333333332</v>
      </c>
      <c r="I9" s="17">
        <f>H9/I3</f>
        <v>2.9166666666666665</v>
      </c>
    </row>
    <row r="10" spans="3:10" x14ac:dyDescent="0.25">
      <c r="C10" s="20">
        <f>(I3)*66</f>
        <v>528</v>
      </c>
      <c r="D10" s="20">
        <v>1.2</v>
      </c>
      <c r="E10" s="23" t="s">
        <v>42</v>
      </c>
      <c r="F10" s="3">
        <f>D10*C10</f>
        <v>633.6</v>
      </c>
      <c r="G10" s="3">
        <v>8</v>
      </c>
      <c r="H10" s="7">
        <f t="shared" si="0"/>
        <v>79.2</v>
      </c>
      <c r="I10" s="17">
        <f>H10/I3</f>
        <v>9.9</v>
      </c>
    </row>
    <row r="11" spans="3:10" x14ac:dyDescent="0.25">
      <c r="C11" s="20"/>
      <c r="D11" s="20">
        <v>5.4</v>
      </c>
      <c r="E11" s="23" t="s">
        <v>40</v>
      </c>
      <c r="F11" s="3">
        <f>D11*I3</f>
        <v>43.2</v>
      </c>
      <c r="G11" s="3">
        <v>15</v>
      </c>
      <c r="H11" s="7">
        <f t="shared" si="0"/>
        <v>2.8800000000000003</v>
      </c>
      <c r="I11" s="17">
        <f>H11/I3</f>
        <v>0.36000000000000004</v>
      </c>
    </row>
    <row r="12" spans="3:10" x14ac:dyDescent="0.25">
      <c r="C12" s="20"/>
      <c r="D12" s="20">
        <v>20</v>
      </c>
      <c r="E12" s="23" t="s">
        <v>41</v>
      </c>
      <c r="F12" s="3">
        <f>D12*I3</f>
        <v>160</v>
      </c>
      <c r="G12" s="3">
        <v>15</v>
      </c>
      <c r="H12" s="7">
        <f t="shared" si="0"/>
        <v>10.666666666666666</v>
      </c>
      <c r="I12" s="17">
        <f>H12/I3</f>
        <v>1.3333333333333333</v>
      </c>
    </row>
    <row r="13" spans="3:10" x14ac:dyDescent="0.25">
      <c r="C13" s="20"/>
      <c r="D13" s="20">
        <v>15</v>
      </c>
      <c r="E13" s="23" t="s">
        <v>4</v>
      </c>
      <c r="F13" s="3">
        <f>D13*I3</f>
        <v>120</v>
      </c>
      <c r="G13" s="3">
        <v>15</v>
      </c>
      <c r="H13" s="7">
        <f t="shared" si="0"/>
        <v>8</v>
      </c>
      <c r="I13" s="17">
        <f>H13/I3</f>
        <v>1</v>
      </c>
    </row>
    <row r="14" spans="3:10" x14ac:dyDescent="0.25">
      <c r="C14" s="20"/>
      <c r="D14" s="20"/>
      <c r="E14" s="23" t="s">
        <v>13</v>
      </c>
      <c r="F14" s="3">
        <v>150</v>
      </c>
      <c r="G14" s="3">
        <v>10</v>
      </c>
      <c r="H14" s="7">
        <f t="shared" si="0"/>
        <v>15</v>
      </c>
      <c r="I14" s="17">
        <f>H14/I3</f>
        <v>1.875</v>
      </c>
    </row>
    <row r="15" spans="3:10" x14ac:dyDescent="0.25">
      <c r="C15" s="20"/>
      <c r="D15" s="20">
        <v>11</v>
      </c>
      <c r="E15" s="23" t="s">
        <v>14</v>
      </c>
      <c r="F15" s="3">
        <f>D15*I3</f>
        <v>88</v>
      </c>
      <c r="G15" s="3">
        <v>10</v>
      </c>
      <c r="H15" s="7">
        <f t="shared" si="0"/>
        <v>8.8000000000000007</v>
      </c>
      <c r="I15" s="17">
        <f>H15/I3</f>
        <v>1.1000000000000001</v>
      </c>
    </row>
    <row r="16" spans="3:10" x14ac:dyDescent="0.25">
      <c r="C16" s="20"/>
      <c r="D16" s="20"/>
      <c r="E16" s="23" t="s">
        <v>0</v>
      </c>
      <c r="F16" s="3">
        <v>450</v>
      </c>
      <c r="G16" s="3">
        <v>20</v>
      </c>
      <c r="H16" s="7">
        <f t="shared" si="0"/>
        <v>22.5</v>
      </c>
      <c r="I16" s="17">
        <f t="shared" ref="I16:I22" si="1">H16/$I$3</f>
        <v>2.8125</v>
      </c>
    </row>
    <row r="17" spans="3:9" x14ac:dyDescent="0.25">
      <c r="C17" s="20"/>
      <c r="D17" s="20"/>
      <c r="E17" s="23" t="s">
        <v>1</v>
      </c>
      <c r="F17" s="3">
        <v>120</v>
      </c>
      <c r="G17" s="3">
        <v>10</v>
      </c>
      <c r="H17" s="7">
        <f t="shared" si="0"/>
        <v>12</v>
      </c>
      <c r="I17" s="17">
        <f t="shared" si="1"/>
        <v>1.5</v>
      </c>
    </row>
    <row r="18" spans="3:9" x14ac:dyDescent="0.25">
      <c r="C18" s="20"/>
      <c r="D18" s="20"/>
      <c r="E18" s="23" t="s">
        <v>11</v>
      </c>
      <c r="F18" s="3">
        <v>35</v>
      </c>
      <c r="G18" s="3">
        <v>15</v>
      </c>
      <c r="H18" s="7">
        <f t="shared" si="0"/>
        <v>2.3333333333333335</v>
      </c>
      <c r="I18" s="17">
        <f t="shared" si="1"/>
        <v>0.29166666666666669</v>
      </c>
    </row>
    <row r="19" spans="3:9" x14ac:dyDescent="0.25">
      <c r="C19" s="20"/>
      <c r="D19" s="20"/>
      <c r="E19" s="23" t="s">
        <v>3</v>
      </c>
      <c r="F19" s="3">
        <v>140</v>
      </c>
      <c r="G19" s="3">
        <v>20</v>
      </c>
      <c r="H19" s="7">
        <f t="shared" si="0"/>
        <v>7</v>
      </c>
      <c r="I19" s="17">
        <f t="shared" si="1"/>
        <v>0.875</v>
      </c>
    </row>
    <row r="20" spans="3:9" x14ac:dyDescent="0.25">
      <c r="C20" s="20">
        <f>ROUNDUP((I3*F36/12.5),0)+5</f>
        <v>25</v>
      </c>
      <c r="D20" s="20">
        <v>4</v>
      </c>
      <c r="E20" s="23" t="s">
        <v>39</v>
      </c>
      <c r="F20" s="3">
        <f>D20*C20</f>
        <v>100</v>
      </c>
      <c r="G20" s="3">
        <v>5</v>
      </c>
      <c r="H20" s="7">
        <f t="shared" si="0"/>
        <v>20</v>
      </c>
      <c r="I20" s="17">
        <f t="shared" si="1"/>
        <v>2.5</v>
      </c>
    </row>
    <row r="21" spans="3:9" x14ac:dyDescent="0.25">
      <c r="C21" s="20"/>
      <c r="D21" s="20"/>
      <c r="E21" s="23" t="s">
        <v>12</v>
      </c>
      <c r="F21" s="3">
        <v>100</v>
      </c>
      <c r="G21" s="3">
        <v>10</v>
      </c>
      <c r="H21" s="7">
        <f>F21/G21</f>
        <v>10</v>
      </c>
      <c r="I21" s="17">
        <f t="shared" si="1"/>
        <v>1.25</v>
      </c>
    </row>
    <row r="22" spans="3:9" x14ac:dyDescent="0.25">
      <c r="C22" s="20"/>
      <c r="D22" s="20"/>
      <c r="E22" s="23" t="s">
        <v>5</v>
      </c>
      <c r="F22" s="3">
        <v>200</v>
      </c>
      <c r="G22" s="3">
        <v>15</v>
      </c>
      <c r="H22" s="7">
        <f t="shared" si="0"/>
        <v>13.333333333333334</v>
      </c>
      <c r="I22" s="17">
        <f t="shared" si="1"/>
        <v>1.6666666666666667</v>
      </c>
    </row>
    <row r="23" spans="3:9" x14ac:dyDescent="0.25">
      <c r="C23" s="20"/>
      <c r="D23" s="20"/>
      <c r="E23" s="22" t="s">
        <v>48</v>
      </c>
      <c r="F23" s="13"/>
      <c r="G23" s="51"/>
      <c r="H23" s="7"/>
      <c r="I23" s="18"/>
    </row>
    <row r="24" spans="3:9" x14ac:dyDescent="0.25">
      <c r="C24" s="20">
        <f>I3/2</f>
        <v>4</v>
      </c>
      <c r="D24" s="20">
        <v>25</v>
      </c>
      <c r="E24" s="23" t="s">
        <v>44</v>
      </c>
      <c r="F24" s="13"/>
      <c r="G24" s="51"/>
      <c r="H24" s="3">
        <f>C24*D24</f>
        <v>100</v>
      </c>
      <c r="I24" s="24">
        <f>H24/I3</f>
        <v>12.5</v>
      </c>
    </row>
    <row r="25" spans="3:9" x14ac:dyDescent="0.25">
      <c r="C25" s="20">
        <f>D25*25</f>
        <v>40</v>
      </c>
      <c r="D25" s="20">
        <v>1.6</v>
      </c>
      <c r="E25" s="23" t="s">
        <v>6</v>
      </c>
      <c r="F25" s="13"/>
      <c r="G25" s="51"/>
      <c r="H25" s="3">
        <f>C25*8</f>
        <v>320</v>
      </c>
      <c r="I25" s="24">
        <f>H25/I3</f>
        <v>40</v>
      </c>
    </row>
    <row r="26" spans="3:9" x14ac:dyDescent="0.25">
      <c r="C26" s="20"/>
      <c r="D26" s="20">
        <v>5</v>
      </c>
      <c r="E26" s="23" t="s">
        <v>36</v>
      </c>
      <c r="F26" s="13"/>
      <c r="G26" s="51"/>
      <c r="H26" s="3">
        <f>1.5*D26*I3</f>
        <v>60</v>
      </c>
      <c r="I26" s="24">
        <f>H26/I3</f>
        <v>7.5</v>
      </c>
    </row>
    <row r="27" spans="3:9" x14ac:dyDescent="0.25">
      <c r="C27" s="20"/>
      <c r="D27" s="20">
        <v>0.8</v>
      </c>
      <c r="E27" s="23" t="s">
        <v>7</v>
      </c>
      <c r="F27" s="13"/>
      <c r="G27" s="51"/>
      <c r="H27" s="3">
        <f>D27*F36*I3</f>
        <v>192</v>
      </c>
      <c r="I27" s="24">
        <f>H27/I3</f>
        <v>24</v>
      </c>
    </row>
    <row r="28" spans="3:9" x14ac:dyDescent="0.25">
      <c r="E28" s="23" t="s">
        <v>15</v>
      </c>
      <c r="F28" s="13"/>
      <c r="G28" s="51"/>
      <c r="H28" s="3">
        <f>18*8*0.4</f>
        <v>57.6</v>
      </c>
      <c r="I28" s="24">
        <f>H28/I3</f>
        <v>7.2</v>
      </c>
    </row>
    <row r="29" spans="3:9" x14ac:dyDescent="0.25">
      <c r="E29" s="23" t="s">
        <v>8</v>
      </c>
      <c r="F29" s="13"/>
      <c r="G29" s="51"/>
      <c r="H29" s="3">
        <v>70</v>
      </c>
      <c r="I29" s="17">
        <f>H29/$I$3</f>
        <v>8.75</v>
      </c>
    </row>
    <row r="30" spans="3:9" x14ac:dyDescent="0.25">
      <c r="E30" s="23" t="s">
        <v>9</v>
      </c>
      <c r="F30" s="13"/>
      <c r="G30" s="51"/>
      <c r="H30" s="3">
        <v>100</v>
      </c>
      <c r="I30" s="17">
        <f>H30/$I$3</f>
        <v>12.5</v>
      </c>
    </row>
    <row r="31" spans="3:9" x14ac:dyDescent="0.25">
      <c r="E31" s="23" t="s">
        <v>47</v>
      </c>
      <c r="F31" s="13"/>
      <c r="G31" s="51"/>
      <c r="H31" s="3">
        <v>50</v>
      </c>
      <c r="I31" s="17">
        <f>H31/$I$3</f>
        <v>6.25</v>
      </c>
    </row>
    <row r="32" spans="3:9" ht="15.75" thickBot="1" x14ac:dyDescent="0.3">
      <c r="E32" s="23" t="s">
        <v>10</v>
      </c>
      <c r="F32" s="13"/>
      <c r="G32" s="52"/>
      <c r="H32" s="14">
        <v>100</v>
      </c>
      <c r="I32" s="55">
        <f>H32/$I$3</f>
        <v>12.5</v>
      </c>
    </row>
    <row r="33" spans="5:9" ht="15.75" thickBot="1" x14ac:dyDescent="0.3">
      <c r="E33" s="2"/>
      <c r="F33" s="13"/>
      <c r="G33" s="65" t="s">
        <v>45</v>
      </c>
      <c r="H33" s="66"/>
      <c r="I33" s="19">
        <f>SUM(I8:I32)</f>
        <v>174.33083333333332</v>
      </c>
    </row>
    <row r="34" spans="5:9" x14ac:dyDescent="0.25">
      <c r="E34" s="28" t="s">
        <v>16</v>
      </c>
      <c r="F34" s="32"/>
      <c r="G34" s="34"/>
      <c r="H34" s="47"/>
      <c r="I34" s="46"/>
    </row>
    <row r="35" spans="5:9" x14ac:dyDescent="0.25">
      <c r="E35" s="29"/>
      <c r="F35" s="33" t="s">
        <v>27</v>
      </c>
      <c r="G35" s="33" t="s">
        <v>29</v>
      </c>
      <c r="H35" s="48"/>
      <c r="I35" s="56" t="s">
        <v>49</v>
      </c>
    </row>
    <row r="36" spans="5:9" x14ac:dyDescent="0.25">
      <c r="E36" s="29" t="s">
        <v>28</v>
      </c>
      <c r="F36" s="33">
        <v>30</v>
      </c>
      <c r="G36" s="33">
        <v>14</v>
      </c>
      <c r="H36" s="27">
        <f>G36*F36*I3</f>
        <v>3360</v>
      </c>
      <c r="I36" s="30">
        <f>H36/I3</f>
        <v>420</v>
      </c>
    </row>
    <row r="37" spans="5:9" ht="15.75" thickBot="1" x14ac:dyDescent="0.3">
      <c r="E37" s="26" t="s">
        <v>19</v>
      </c>
      <c r="F37" s="54">
        <f>I33/F36</f>
        <v>5.8110277777777775</v>
      </c>
      <c r="G37" s="53"/>
      <c r="H37" s="50"/>
      <c r="I37" s="49"/>
    </row>
    <row r="38" spans="5:9" ht="15.75" thickBot="1" x14ac:dyDescent="0.3">
      <c r="E38" s="4"/>
      <c r="F38" s="12"/>
      <c r="G38" s="63" t="s">
        <v>17</v>
      </c>
      <c r="H38" s="64"/>
      <c r="I38" s="31">
        <f>I36-I33</f>
        <v>245.66916666666668</v>
      </c>
    </row>
    <row r="39" spans="5:9" ht="15.75" thickBot="1" x14ac:dyDescent="0.3"/>
    <row r="40" spans="5:9" x14ac:dyDescent="0.25">
      <c r="E40" s="61" t="s">
        <v>18</v>
      </c>
      <c r="F40" s="62"/>
      <c r="G40" s="43"/>
      <c r="H40" s="44"/>
      <c r="I40" s="45"/>
    </row>
    <row r="41" spans="5:9" ht="15.75" thickBot="1" x14ac:dyDescent="0.3">
      <c r="E41" s="21" t="s">
        <v>26</v>
      </c>
      <c r="F41" s="25">
        <v>15</v>
      </c>
      <c r="G41" s="41"/>
      <c r="H41" s="41"/>
      <c r="I41" s="42"/>
    </row>
    <row r="42" spans="5:9" x14ac:dyDescent="0.25">
      <c r="E42" s="21"/>
      <c r="F42" s="39" t="s">
        <v>37</v>
      </c>
      <c r="G42" s="36"/>
      <c r="H42" s="71" t="s">
        <v>38</v>
      </c>
      <c r="I42" s="72"/>
    </row>
    <row r="43" spans="5:9" x14ac:dyDescent="0.25">
      <c r="E43" s="21" t="s">
        <v>24</v>
      </c>
      <c r="F43" s="25">
        <f>F41*5</f>
        <v>75</v>
      </c>
      <c r="G43" s="37"/>
      <c r="H43" s="57">
        <f>(F43/F36)+F37</f>
        <v>8.3110277777777775</v>
      </c>
      <c r="I43" s="58"/>
    </row>
    <row r="44" spans="5:9" x14ac:dyDescent="0.25">
      <c r="E44" s="21" t="s">
        <v>46</v>
      </c>
      <c r="F44" s="25">
        <f>F41*9</f>
        <v>135</v>
      </c>
      <c r="G44" s="37"/>
      <c r="H44" s="57">
        <f>F44/F36+F37</f>
        <v>10.311027777777777</v>
      </c>
      <c r="I44" s="58"/>
    </row>
    <row r="45" spans="5:9" ht="15.75" thickBot="1" x14ac:dyDescent="0.3">
      <c r="E45" s="35" t="s">
        <v>25</v>
      </c>
      <c r="F45" s="40">
        <f>F41*12.82</f>
        <v>192.3</v>
      </c>
      <c r="G45" s="38"/>
      <c r="H45" s="59">
        <f>(F45/F36)+F37</f>
        <v>12.221027777777778</v>
      </c>
      <c r="I45" s="60"/>
    </row>
  </sheetData>
  <mergeCells count="8">
    <mergeCell ref="G33:H33"/>
    <mergeCell ref="E3:G4"/>
    <mergeCell ref="H42:I42"/>
    <mergeCell ref="H43:I43"/>
    <mergeCell ref="H44:I44"/>
    <mergeCell ref="H45:I45"/>
    <mergeCell ref="E40:F40"/>
    <mergeCell ref="G38:H38"/>
  </mergeCells>
  <pageMargins left="0.7" right="0.7" top="0.78740157499999996" bottom="0.78740157499999996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Meyke, Lars</dc:creator>
  <cp:lastModifiedBy>Meyke, Lars</cp:lastModifiedBy>
  <cp:lastPrinted>2025-01-31T10:26:49Z</cp:lastPrinted>
  <dcterms:created xsi:type="dcterms:W3CDTF">2025-01-21T12:48:27Z</dcterms:created>
  <dcterms:modified xsi:type="dcterms:W3CDTF">2025-10-16T12:26:53Z</dcterms:modified>
</cp:coreProperties>
</file>